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ziario\Pelugo\DOCUMENTI RAGIONERIA\CONTO CONSUNTIVO\Conto consuntivo 2019\"/>
    </mc:Choice>
  </mc:AlternateContent>
  <xr:revisionPtr revIDLastSave="0" documentId="13_ncr:1_{7F751E91-27C9-4C7C-9D3F-5DA889F684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Foglio1!$A$1:$S$47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0" i="1" l="1"/>
  <c r="H30" i="1" l="1"/>
  <c r="F40" i="1"/>
  <c r="D35" i="1"/>
  <c r="D25" i="1"/>
  <c r="H25" i="1"/>
  <c r="D34" i="1"/>
  <c r="G34" i="1" s="1"/>
  <c r="D36" i="1"/>
  <c r="L32" i="1"/>
  <c r="D32" i="1" l="1"/>
  <c r="G32" i="1" s="1"/>
  <c r="D31" i="1"/>
  <c r="K46" i="1" l="1"/>
  <c r="K47" i="1" s="1"/>
  <c r="G11" i="1"/>
  <c r="G24" i="1"/>
  <c r="G38" i="1" l="1"/>
  <c r="P26" i="1" l="1"/>
  <c r="G26" i="1" s="1"/>
  <c r="D22" i="1"/>
  <c r="D13" i="1"/>
  <c r="P46" i="1" l="1"/>
  <c r="P47" i="1" s="1"/>
  <c r="Q26" i="1"/>
  <c r="Q28" i="1"/>
  <c r="Q30" i="1"/>
  <c r="Q32" i="1"/>
  <c r="Q33" i="1"/>
  <c r="Q35" i="1"/>
  <c r="Q36" i="1"/>
  <c r="Q37" i="1"/>
  <c r="Q38" i="1"/>
  <c r="Q39" i="1"/>
  <c r="Q41" i="1"/>
  <c r="Q42" i="1"/>
  <c r="Q43" i="1"/>
  <c r="Q44" i="1"/>
  <c r="Q45" i="1"/>
  <c r="Q24" i="1"/>
  <c r="Q19" i="1"/>
  <c r="Q20" i="1"/>
  <c r="Q21" i="1"/>
  <c r="Q15" i="1"/>
  <c r="Q16" i="1" s="1"/>
  <c r="Q10" i="1"/>
  <c r="Q12" i="1"/>
  <c r="Q9" i="1"/>
  <c r="Q25" i="1"/>
  <c r="Q18" i="1"/>
  <c r="Q11" i="1"/>
  <c r="Q13" i="1" l="1"/>
  <c r="Q22" i="1"/>
  <c r="D16" i="1" l="1"/>
  <c r="E22" i="1" l="1"/>
  <c r="F22" i="1"/>
  <c r="G22" i="1"/>
  <c r="H22" i="1"/>
  <c r="I22" i="1"/>
  <c r="J22" i="1"/>
  <c r="L22" i="1"/>
  <c r="M22" i="1"/>
  <c r="N22" i="1"/>
  <c r="O22" i="1"/>
  <c r="F16" i="1"/>
  <c r="G16" i="1"/>
  <c r="H16" i="1"/>
  <c r="I16" i="1"/>
  <c r="J16" i="1"/>
  <c r="L16" i="1"/>
  <c r="M16" i="1"/>
  <c r="N16" i="1"/>
  <c r="O16" i="1"/>
  <c r="E16" i="1"/>
  <c r="E13" i="1"/>
  <c r="F13" i="1"/>
  <c r="G13" i="1"/>
  <c r="H13" i="1"/>
  <c r="I13" i="1"/>
  <c r="J13" i="1"/>
  <c r="L13" i="1"/>
  <c r="M13" i="1"/>
  <c r="N13" i="1"/>
  <c r="O13" i="1"/>
  <c r="F46" i="1"/>
  <c r="I46" i="1"/>
  <c r="J46" i="1"/>
  <c r="L46" i="1"/>
  <c r="M46" i="1"/>
  <c r="N46" i="1"/>
  <c r="O46" i="1"/>
  <c r="J47" i="1" l="1"/>
  <c r="F47" i="1"/>
  <c r="M47" i="1"/>
  <c r="I47" i="1"/>
  <c r="N47" i="1"/>
  <c r="L47" i="1"/>
  <c r="O47" i="1"/>
  <c r="E46" i="1" l="1"/>
  <c r="E47" i="1" s="1"/>
  <c r="G29" i="1" l="1"/>
  <c r="Q29" i="1" s="1"/>
  <c r="G27" i="1"/>
  <c r="Q27" i="1" s="1"/>
  <c r="D29" i="1"/>
  <c r="D46" i="1" l="1"/>
  <c r="D47" i="1" s="1"/>
  <c r="Q34" i="1"/>
  <c r="H46" i="1"/>
  <c r="H47" i="1" s="1"/>
  <c r="Q31" i="1"/>
  <c r="Q46" i="1" l="1"/>
  <c r="G46" i="1"/>
  <c r="G47" i="1" s="1"/>
  <c r="Q47" i="1" l="1"/>
</calcChain>
</file>

<file path=xl/sharedStrings.xml><?xml version="1.0" encoding="utf-8"?>
<sst xmlns="http://schemas.openxmlformats.org/spreadsheetml/2006/main" count="90" uniqueCount="78">
  <si>
    <t>DESCRIZIONE INTERVENTO</t>
  </si>
  <si>
    <t>CAPITOLO</t>
  </si>
  <si>
    <t>INVESTIMENTO    Euro</t>
  </si>
  <si>
    <t>TOTALE FINANZIAMENTI</t>
  </si>
  <si>
    <t>PROGRAMMA 1</t>
  </si>
  <si>
    <t>PROGRAMMA 3</t>
  </si>
  <si>
    <t xml:space="preserve">TOTALE PROGRAMMA 1 </t>
  </si>
  <si>
    <t xml:space="preserve">TOTALE PROGRAMMA 3 </t>
  </si>
  <si>
    <t>TOTALE SPESE DI INVESTIMENTO</t>
  </si>
  <si>
    <t>PROGRAMMA 4</t>
  </si>
  <si>
    <t xml:space="preserve">TOTALE PROGRAMMA 4 </t>
  </si>
  <si>
    <t>TOTALE PROGRAMMA 2</t>
  </si>
  <si>
    <t>Manutenzione straordinaria strade e piazze comunali</t>
  </si>
  <si>
    <t>Attività culturali straordinarie</t>
  </si>
  <si>
    <t>Canoni aggiuntivi Bim</t>
  </si>
  <si>
    <t>QUOTA EX FIM</t>
  </si>
  <si>
    <t>Intervento per lavori socialmente utili</t>
  </si>
  <si>
    <t>codice PDC</t>
  </si>
  <si>
    <t>PROGRAMMA 2</t>
  </si>
  <si>
    <t>Contributi BIM</t>
  </si>
  <si>
    <t>2.5.99.99.999</t>
  </si>
  <si>
    <t>2.3.4.1.1</t>
  </si>
  <si>
    <t>2.3.1.2.6</t>
  </si>
  <si>
    <t>2.2.1.9.12</t>
  </si>
  <si>
    <t>Contributo PAT e Budget PAT</t>
  </si>
  <si>
    <t>2.2.1.5.999</t>
  </si>
  <si>
    <t>PROGETTAZIONE E REALIZZAZIONE CENTRALINE PER LA PRODUZIONE DI ENERGIA ELETTRICA</t>
  </si>
  <si>
    <t>Contributo da Comuni</t>
  </si>
  <si>
    <t>2.2.1.9.999</t>
  </si>
  <si>
    <t>Sistemazione area Masere</t>
  </si>
  <si>
    <t>Intervento per sistemazione poligono giapponese</t>
  </si>
  <si>
    <t>2.2.2.2.6</t>
  </si>
  <si>
    <t>Contributo al Parco Naturale Adamello Brenta per il rifacimento di passerelle e sentieri</t>
  </si>
  <si>
    <t xml:space="preserve">AVANZO DI AMMINISTRAZIONE </t>
  </si>
  <si>
    <t>AMPLIAMENTO CASERMA VVFF PELUGO</t>
  </si>
  <si>
    <t>INTERVENTO 18 LAVORO</t>
  </si>
  <si>
    <t>2.3.3.3.999</t>
  </si>
  <si>
    <t>TRASFERIMENTO AL COMUNE DI SPIAZZO COSTO ATTIVAZIONE NUOVO SISTEMA DI FONIA</t>
  </si>
  <si>
    <t>2.3.1.2.3</t>
  </si>
  <si>
    <t>Contributi messa in sicurezza</t>
  </si>
  <si>
    <t>AGGIORNAMENTI STRAORDINARI SOFTWARE</t>
  </si>
  <si>
    <t>MANUTENZIONE STRAORDINARIA EDIFICIO COMUANALE</t>
  </si>
  <si>
    <t>ILLUMINAZIONE PUBBLICA</t>
  </si>
  <si>
    <t>TRASFERIMENTO AL COMUNE DI SPIAZZO PER REDAZIONE DUVRI</t>
  </si>
  <si>
    <t>INTERVENTO STRAORDINARIO MANUTENZIONE CENTRO SCOLASTICO DI DARE'</t>
  </si>
  <si>
    <t>CONTRIBUTO STRAORDINARIO ALLA PARROCCHIA</t>
  </si>
  <si>
    <t>PROMOZIONE ATTIVITA' RICREATIVE ESTIVE</t>
  </si>
  <si>
    <t>LAVORI DI MANUTENZIONE STRAORDINARIA ACQUEDOTTO</t>
  </si>
  <si>
    <t>LAVORI DI MANUTENZIONE STRAORDINARIA FOGNATURA</t>
  </si>
  <si>
    <t>AUMENTO DI CAPITALE SOCIALE FUNIVIE DI PINZOLO</t>
  </si>
  <si>
    <t>CONTRIBUTO STRAORDINARIO AI VIGILI DEL FUOCO</t>
  </si>
  <si>
    <t>MANUTENZIONE STRAORDINARIA STALLA MASERE</t>
  </si>
  <si>
    <t>MANUTENZIONE STRAORDINARIA MALGA BARUSELA</t>
  </si>
  <si>
    <t>Fondo pluriennale vincolato</t>
  </si>
  <si>
    <t>MANUTENZIONE STRAORDINARIA STRADE MONTANE</t>
  </si>
  <si>
    <t>OPERE DI PROTEZIONE CADUTA MASSI PARTE OVEST DI PELUGO</t>
  </si>
  <si>
    <t>MANUTENZIONE STRAORDINARIA FONTANE COMUNALI</t>
  </si>
  <si>
    <t>Fondo strategico</t>
  </si>
  <si>
    <t>2.2.3.2.1</t>
  </si>
  <si>
    <t>2.2.1.9.2</t>
  </si>
  <si>
    <t>3.1.1.3.2</t>
  </si>
  <si>
    <t>2.2.1.9.5</t>
  </si>
  <si>
    <t>2.2.1.9.10</t>
  </si>
  <si>
    <t>Cessione terreni</t>
  </si>
  <si>
    <t xml:space="preserve">PROSPETTO DELLE OPERE PUBBLICHE E DELLE SPESE DI INVESTIMENTO </t>
  </si>
  <si>
    <r>
      <t xml:space="preserve">COMUNE DI PELUGO - PROVINCIA DI TRENTO </t>
    </r>
    <r>
      <rPr>
        <sz val="12"/>
        <rFont val="Arial"/>
        <family val="2"/>
      </rPr>
      <t xml:space="preserve">       Approvato con deliberazione giuntale nr. _ dd. __.__.2019</t>
    </r>
  </si>
  <si>
    <t>ALLESTIMENTO LUMINARIE NATALIZIE</t>
  </si>
  <si>
    <t>ACQUISTI VARI PER PROGRAMMI INFORMATICI UFFICI</t>
  </si>
  <si>
    <t>CONTRIBUTO STRAORDINARIO ALL'ASUC DI VIGO RENDENA</t>
  </si>
  <si>
    <t>2.2.3.2.2.</t>
  </si>
  <si>
    <t>2.3.4.1.1.</t>
  </si>
  <si>
    <t>2.2.1.99.999</t>
  </si>
  <si>
    <t>RIMBORSO ONERI DI URBANIZZAZIONE</t>
  </si>
  <si>
    <t>2.4.22.1.1</t>
  </si>
  <si>
    <t>Oneri di urbanizzazione</t>
  </si>
  <si>
    <t>Contributo efficientamento energetico</t>
  </si>
  <si>
    <t>REALIZZAZIONE FONTANA</t>
  </si>
  <si>
    <t>2.2.1.3.999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</si>
</sst>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20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indexed="1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/>
    </xf>
    <xf numFmtId="0" fontId="2" fillId="0" borderId="0" xfId="0" applyFont="1" applyFill="1"/>
    <xf numFmtId="4" fontId="4" fillId="0" borderId="0" xfId="0" applyNumberFormat="1" applyFont="1" applyFill="1"/>
    <xf numFmtId="0" fontId="6" fillId="0" borderId="0" xfId="0" applyFont="1" applyFill="1" applyAlignment="1">
      <alignment horizontal="center" vertical="top"/>
    </xf>
    <xf numFmtId="0" fontId="13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43" fontId="10" fillId="0" borderId="3" xfId="1" applyFont="1" applyFill="1" applyBorder="1" applyAlignment="1">
      <alignment horizontal="center" vertical="center" wrapText="1"/>
    </xf>
    <xf numFmtId="43" fontId="10" fillId="0" borderId="3" xfId="1" applyFont="1" applyFill="1" applyBorder="1" applyAlignment="1">
      <alignment horizontal="right" vertical="center" wrapText="1"/>
    </xf>
    <xf numFmtId="4" fontId="12" fillId="0" borderId="7" xfId="0" applyNumberFormat="1" applyFont="1" applyFill="1" applyBorder="1" applyAlignment="1">
      <alignment horizontal="right" vertical="center"/>
    </xf>
    <xf numFmtId="4" fontId="12" fillId="0" borderId="3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  <xf numFmtId="4" fontId="10" fillId="0" borderId="4" xfId="0" applyNumberFormat="1" applyFont="1" applyFill="1" applyBorder="1" applyAlignment="1">
      <alignment horizontal="right" vertical="center"/>
    </xf>
    <xf numFmtId="4" fontId="10" fillId="0" borderId="3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/>
    <xf numFmtId="4" fontId="8" fillId="0" borderId="0" xfId="0" applyNumberFormat="1" applyFont="1" applyFill="1"/>
    <xf numFmtId="0" fontId="14" fillId="0" borderId="0" xfId="0" applyFont="1" applyFill="1"/>
    <xf numFmtId="0" fontId="15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right" vertical="center"/>
    </xf>
    <xf numFmtId="43" fontId="1" fillId="0" borderId="3" xfId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7" fillId="2" borderId="4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7" fillId="0" borderId="4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 wrapText="1"/>
    </xf>
    <xf numFmtId="0" fontId="18" fillId="0" borderId="0" xfId="0" applyFont="1" applyFill="1"/>
    <xf numFmtId="0" fontId="7" fillId="2" borderId="4" xfId="0" applyFont="1" applyFill="1" applyBorder="1" applyAlignment="1">
      <alignment horizontal="justify" vertical="center" wrapText="1"/>
    </xf>
    <xf numFmtId="0" fontId="15" fillId="2" borderId="0" xfId="0" applyFont="1" applyFill="1"/>
    <xf numFmtId="4" fontId="18" fillId="0" borderId="0" xfId="0" applyNumberFormat="1" applyFont="1" applyFill="1"/>
    <xf numFmtId="4" fontId="12" fillId="2" borderId="1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center" wrapText="1"/>
    </xf>
    <xf numFmtId="4" fontId="8" fillId="2" borderId="0" xfId="0" applyNumberFormat="1" applyFont="1" applyFill="1" applyAlignment="1">
      <alignment wrapText="1"/>
    </xf>
    <xf numFmtId="0" fontId="8" fillId="2" borderId="0" xfId="0" applyFont="1" applyFill="1"/>
    <xf numFmtId="0" fontId="8" fillId="2" borderId="0" xfId="0" applyFont="1" applyFill="1" applyAlignment="1">
      <alignment wrapText="1"/>
    </xf>
    <xf numFmtId="4" fontId="8" fillId="2" borderId="0" xfId="0" applyNumberFormat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tabSelected="1" topLeftCell="A36" zoomScale="75" zoomScaleNormal="75" zoomScaleSheetLayoutView="75" workbookViewId="0">
      <selection activeCell="S41" sqref="S41"/>
    </sheetView>
  </sheetViews>
  <sheetFormatPr defaultRowHeight="12.75" x14ac:dyDescent="0.2"/>
  <cols>
    <col min="1" max="1" width="14" style="33" customWidth="1"/>
    <col min="2" max="2" width="8.85546875" style="33" customWidth="1"/>
    <col min="3" max="3" width="46.140625" style="55" customWidth="1"/>
    <col min="4" max="4" width="15.7109375" style="24" customWidth="1"/>
    <col min="5" max="5" width="14.5703125" style="24" customWidth="1"/>
    <col min="6" max="6" width="14.28515625" style="24" customWidth="1"/>
    <col min="7" max="7" width="17.5703125" style="24" customWidth="1"/>
    <col min="8" max="8" width="16.42578125" style="24" customWidth="1"/>
    <col min="9" max="9" width="16.140625" style="24" customWidth="1"/>
    <col min="10" max="10" width="12.42578125" style="24" customWidth="1"/>
    <col min="11" max="11" width="11.42578125" style="24" customWidth="1"/>
    <col min="12" max="12" width="12.140625" style="24" customWidth="1"/>
    <col min="13" max="14" width="13.5703125" style="24" customWidth="1"/>
    <col min="15" max="15" width="12.140625" style="24" customWidth="1"/>
    <col min="16" max="16" width="10.85546875" style="24" customWidth="1"/>
    <col min="17" max="17" width="16.28515625" style="24" customWidth="1"/>
    <col min="18" max="18" width="13.85546875" style="1" bestFit="1" customWidth="1"/>
    <col min="19" max="19" width="17.140625" style="1" customWidth="1"/>
    <col min="20" max="16384" width="9.140625" style="1"/>
  </cols>
  <sheetData>
    <row r="1" spans="1:19" ht="20.25" customHeight="1" x14ac:dyDescent="0.2">
      <c r="A1" s="69" t="s">
        <v>65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ht="7.5" customHeight="1" x14ac:dyDescent="0.2">
      <c r="A2" s="10"/>
      <c r="B2" s="10"/>
      <c r="C2" s="42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2"/>
      <c r="S2" s="2"/>
    </row>
    <row r="3" spans="1:19" x14ac:dyDescent="0.2">
      <c r="A3" s="70" t="s">
        <v>64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4.5" customHeight="1" x14ac:dyDescent="0.2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19" ht="1.5" hidden="1" customHeight="1" x14ac:dyDescent="0.2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7" spans="1:19" ht="51" x14ac:dyDescent="0.2">
      <c r="A7" s="28" t="s">
        <v>17</v>
      </c>
      <c r="B7" s="28" t="s">
        <v>1</v>
      </c>
      <c r="C7" s="43" t="s">
        <v>0</v>
      </c>
      <c r="D7" s="3" t="s">
        <v>2</v>
      </c>
      <c r="E7" s="3" t="s">
        <v>33</v>
      </c>
      <c r="F7" s="3" t="s">
        <v>15</v>
      </c>
      <c r="G7" s="5" t="s">
        <v>14</v>
      </c>
      <c r="H7" s="5" t="s">
        <v>24</v>
      </c>
      <c r="I7" s="5" t="s">
        <v>19</v>
      </c>
      <c r="J7" s="5" t="s">
        <v>39</v>
      </c>
      <c r="K7" s="5" t="s">
        <v>75</v>
      </c>
      <c r="L7" s="3" t="s">
        <v>27</v>
      </c>
      <c r="M7" s="3" t="s">
        <v>53</v>
      </c>
      <c r="N7" s="3" t="s">
        <v>57</v>
      </c>
      <c r="O7" s="3" t="s">
        <v>63</v>
      </c>
      <c r="P7" s="3" t="s">
        <v>74</v>
      </c>
      <c r="Q7" s="3" t="s">
        <v>3</v>
      </c>
    </row>
    <row r="8" spans="1:19" ht="18" x14ac:dyDescent="0.2">
      <c r="A8" s="67" t="s">
        <v>4</v>
      </c>
      <c r="B8" s="68"/>
      <c r="C8" s="43"/>
      <c r="D8" s="11"/>
      <c r="E8" s="1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1"/>
    </row>
    <row r="9" spans="1:19" ht="45" customHeight="1" x14ac:dyDescent="0.2">
      <c r="A9" s="35" t="s">
        <v>38</v>
      </c>
      <c r="B9" s="35">
        <v>4061</v>
      </c>
      <c r="C9" s="44" t="s">
        <v>37</v>
      </c>
      <c r="D9" s="6">
        <v>939.4</v>
      </c>
      <c r="E9" s="13"/>
      <c r="F9" s="14"/>
      <c r="G9" s="15">
        <v>939.4</v>
      </c>
      <c r="H9" s="14"/>
      <c r="I9" s="14"/>
      <c r="J9" s="14"/>
      <c r="K9" s="14"/>
      <c r="L9" s="14"/>
      <c r="M9" s="14"/>
      <c r="N9" s="14"/>
      <c r="O9" s="14"/>
      <c r="P9" s="14"/>
      <c r="Q9" s="14">
        <f>SUM(E9:P9)</f>
        <v>939.4</v>
      </c>
      <c r="R9" s="9"/>
    </row>
    <row r="10" spans="1:19" ht="45" customHeight="1" x14ac:dyDescent="0.2">
      <c r="A10" s="35" t="s">
        <v>58</v>
      </c>
      <c r="B10" s="35">
        <v>3022</v>
      </c>
      <c r="C10" s="45" t="s">
        <v>40</v>
      </c>
      <c r="D10" s="36">
        <v>2435.12</v>
      </c>
      <c r="E10" s="13"/>
      <c r="F10" s="14">
        <v>2435.12</v>
      </c>
      <c r="G10" s="15"/>
      <c r="H10" s="14"/>
      <c r="I10" s="14"/>
      <c r="J10" s="14"/>
      <c r="K10" s="14"/>
      <c r="L10" s="14"/>
      <c r="M10" s="14"/>
      <c r="N10" s="14"/>
      <c r="O10" s="14"/>
      <c r="P10" s="14"/>
      <c r="Q10" s="14">
        <f>SUM(E10:P10)</f>
        <v>2435.12</v>
      </c>
      <c r="R10" s="9"/>
    </row>
    <row r="11" spans="1:19" ht="45" customHeight="1" x14ac:dyDescent="0.2">
      <c r="A11" s="35" t="s">
        <v>69</v>
      </c>
      <c r="B11" s="35">
        <v>3021</v>
      </c>
      <c r="C11" s="45" t="s">
        <v>67</v>
      </c>
      <c r="D11" s="36">
        <v>2501</v>
      </c>
      <c r="E11" s="13"/>
      <c r="F11" s="14">
        <v>2230.4</v>
      </c>
      <c r="G11" s="15">
        <f>+D11-F11</f>
        <v>270.59999999999991</v>
      </c>
      <c r="H11" s="14"/>
      <c r="I11" s="14"/>
      <c r="J11" s="14"/>
      <c r="K11" s="14"/>
      <c r="L11" s="14"/>
      <c r="M11" s="14"/>
      <c r="N11" s="14"/>
      <c r="O11" s="14"/>
      <c r="P11" s="14"/>
      <c r="Q11" s="14">
        <f>SUM(E11:P11)</f>
        <v>2501</v>
      </c>
      <c r="R11" s="9"/>
    </row>
    <row r="12" spans="1:19" ht="45" customHeight="1" x14ac:dyDescent="0.2">
      <c r="A12" s="35" t="s">
        <v>59</v>
      </c>
      <c r="B12" s="35">
        <v>3030</v>
      </c>
      <c r="C12" s="45" t="s">
        <v>41</v>
      </c>
      <c r="D12" s="36">
        <v>0</v>
      </c>
      <c r="E12" s="13"/>
      <c r="F12" s="14"/>
      <c r="G12" s="40">
        <v>0</v>
      </c>
      <c r="H12" s="14"/>
      <c r="I12" s="14"/>
      <c r="J12" s="14"/>
      <c r="K12" s="14"/>
      <c r="L12" s="14"/>
      <c r="M12" s="14"/>
      <c r="N12" s="14"/>
      <c r="O12" s="14"/>
      <c r="P12" s="14"/>
      <c r="Q12" s="14">
        <f>SUM(E12:P12)</f>
        <v>0</v>
      </c>
      <c r="R12" s="9"/>
    </row>
    <row r="13" spans="1:19" ht="18.75" thickBot="1" x14ac:dyDescent="0.25">
      <c r="A13" s="29"/>
      <c r="B13" s="29"/>
      <c r="C13" s="46" t="s">
        <v>6</v>
      </c>
      <c r="D13" s="16">
        <f>SUM(D9:D12)</f>
        <v>5875.52</v>
      </c>
      <c r="E13" s="16">
        <f t="shared" ref="E13:N13" si="0">SUM(E9:E12)</f>
        <v>0</v>
      </c>
      <c r="F13" s="16">
        <f t="shared" si="0"/>
        <v>4665.5200000000004</v>
      </c>
      <c r="G13" s="16">
        <f t="shared" si="0"/>
        <v>1210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/>
      <c r="L13" s="16">
        <f t="shared" si="0"/>
        <v>0</v>
      </c>
      <c r="M13" s="16">
        <f t="shared" si="0"/>
        <v>0</v>
      </c>
      <c r="N13" s="16">
        <f t="shared" si="0"/>
        <v>0</v>
      </c>
      <c r="O13" s="16">
        <f>SUM(O9:O12)</f>
        <v>0</v>
      </c>
      <c r="P13" s="16">
        <v>0</v>
      </c>
      <c r="Q13" s="16">
        <f>SUM(Q9:Q12)</f>
        <v>5875.52</v>
      </c>
      <c r="R13" s="9"/>
    </row>
    <row r="14" spans="1:19" ht="18.75" thickTop="1" x14ac:dyDescent="0.2">
      <c r="A14" s="67" t="s">
        <v>18</v>
      </c>
      <c r="B14" s="68"/>
      <c r="C14" s="4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9" ht="30" x14ac:dyDescent="0.2">
      <c r="A15" s="38" t="s">
        <v>60</v>
      </c>
      <c r="B15" s="31">
        <v>3023</v>
      </c>
      <c r="C15" s="47" t="s">
        <v>49</v>
      </c>
      <c r="D15" s="12">
        <v>46920</v>
      </c>
      <c r="E15" s="32">
        <v>46920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>
        <f>SUM(E15:P15)</f>
        <v>46920</v>
      </c>
    </row>
    <row r="16" spans="1:19" ht="18.75" thickBot="1" x14ac:dyDescent="0.25">
      <c r="A16" s="29"/>
      <c r="B16" s="29"/>
      <c r="C16" s="48" t="s">
        <v>11</v>
      </c>
      <c r="D16" s="19">
        <f>SUM(D15)</f>
        <v>46920</v>
      </c>
      <c r="E16" s="19">
        <f>SUM(E15)</f>
        <v>46920</v>
      </c>
      <c r="F16" s="19">
        <f t="shared" ref="F16:O16" si="1">SUM(F15)</f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</v>
      </c>
      <c r="K16" s="19"/>
      <c r="L16" s="19">
        <f t="shared" si="1"/>
        <v>0</v>
      </c>
      <c r="M16" s="19">
        <f t="shared" si="1"/>
        <v>0</v>
      </c>
      <c r="N16" s="19">
        <f t="shared" si="1"/>
        <v>0</v>
      </c>
      <c r="O16" s="19">
        <f t="shared" si="1"/>
        <v>0</v>
      </c>
      <c r="P16" s="19">
        <v>0</v>
      </c>
      <c r="Q16" s="19">
        <f>SUM(Q15)</f>
        <v>46920</v>
      </c>
    </row>
    <row r="17" spans="1:22" ht="18.75" thickTop="1" x14ac:dyDescent="0.2">
      <c r="A17" s="67" t="s">
        <v>5</v>
      </c>
      <c r="B17" s="68"/>
      <c r="C17" s="49"/>
      <c r="D17" s="18"/>
      <c r="E17" s="37"/>
      <c r="F17" s="20"/>
      <c r="G17" s="20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22" s="27" customFormat="1" ht="15" x14ac:dyDescent="0.2">
      <c r="A18" s="28" t="s">
        <v>20</v>
      </c>
      <c r="B18" s="29">
        <v>3363</v>
      </c>
      <c r="C18" s="44" t="s">
        <v>13</v>
      </c>
      <c r="D18" s="13">
        <v>11608.41</v>
      </c>
      <c r="E18" s="13"/>
      <c r="F18" s="21"/>
      <c r="G18" s="39">
        <v>11608.41</v>
      </c>
      <c r="H18" s="21"/>
      <c r="I18" s="21"/>
      <c r="J18" s="21"/>
      <c r="K18" s="21"/>
      <c r="L18" s="21"/>
      <c r="M18" s="21"/>
      <c r="N18" s="21"/>
      <c r="O18" s="21"/>
      <c r="P18" s="21"/>
      <c r="Q18" s="21">
        <f>SUM(E18:P18)</f>
        <v>11608.41</v>
      </c>
      <c r="R18" s="26"/>
      <c r="S18" s="26"/>
      <c r="T18" s="26"/>
      <c r="U18" s="26"/>
      <c r="V18" s="26"/>
    </row>
    <row r="19" spans="1:22" s="27" customFormat="1" ht="15" x14ac:dyDescent="0.2">
      <c r="A19" s="34" t="s">
        <v>36</v>
      </c>
      <c r="B19" s="31">
        <v>4012</v>
      </c>
      <c r="C19" s="47" t="s">
        <v>35</v>
      </c>
      <c r="D19" s="13">
        <v>6862.5</v>
      </c>
      <c r="E19" s="13"/>
      <c r="F19" s="21"/>
      <c r="G19" s="21">
        <v>6862.5</v>
      </c>
      <c r="H19" s="21"/>
      <c r="I19" s="21"/>
      <c r="J19" s="21"/>
      <c r="K19" s="21"/>
      <c r="L19" s="21"/>
      <c r="M19" s="21"/>
      <c r="N19" s="21"/>
      <c r="O19" s="21"/>
      <c r="P19" s="21"/>
      <c r="Q19" s="21">
        <f>SUM(E19:P19)</f>
        <v>6862.5</v>
      </c>
      <c r="R19" s="26"/>
      <c r="S19" s="26"/>
      <c r="T19" s="26"/>
      <c r="U19" s="26"/>
      <c r="V19" s="26"/>
    </row>
    <row r="20" spans="1:22" s="27" customFormat="1" ht="45" x14ac:dyDescent="0.2">
      <c r="A20" s="34" t="s">
        <v>38</v>
      </c>
      <c r="B20" s="31">
        <v>3250</v>
      </c>
      <c r="C20" s="47" t="s">
        <v>44</v>
      </c>
      <c r="D20" s="13">
        <v>14896.94</v>
      </c>
      <c r="E20" s="13"/>
      <c r="F20" s="21"/>
      <c r="G20" s="21"/>
      <c r="H20" s="21">
        <v>14896.94</v>
      </c>
      <c r="I20" s="21"/>
      <c r="J20" s="21"/>
      <c r="K20" s="21"/>
      <c r="L20" s="21"/>
      <c r="M20" s="21"/>
      <c r="N20" s="21"/>
      <c r="O20" s="21"/>
      <c r="P20" s="21"/>
      <c r="Q20" s="21">
        <f>SUM(E20:P20)</f>
        <v>14896.94</v>
      </c>
      <c r="R20" s="26"/>
      <c r="S20" s="26"/>
      <c r="T20" s="26"/>
      <c r="U20" s="26"/>
      <c r="V20" s="26"/>
    </row>
    <row r="21" spans="1:22" s="27" customFormat="1" ht="30" x14ac:dyDescent="0.2">
      <c r="A21" s="34" t="s">
        <v>21</v>
      </c>
      <c r="B21" s="31">
        <v>3365</v>
      </c>
      <c r="C21" s="56" t="s">
        <v>46</v>
      </c>
      <c r="D21" s="13">
        <v>600</v>
      </c>
      <c r="E21" s="13"/>
      <c r="F21" s="21"/>
      <c r="G21" s="21">
        <v>600</v>
      </c>
      <c r="H21" s="21"/>
      <c r="I21" s="21"/>
      <c r="J21" s="21"/>
      <c r="K21" s="21"/>
      <c r="L21" s="21"/>
      <c r="M21" s="21"/>
      <c r="N21" s="21"/>
      <c r="O21" s="21"/>
      <c r="P21" s="21"/>
      <c r="Q21" s="21">
        <f>SUM(E21:P21)</f>
        <v>600</v>
      </c>
      <c r="R21" s="26"/>
      <c r="S21" s="26"/>
      <c r="T21" s="26"/>
      <c r="U21" s="26"/>
      <c r="V21" s="26"/>
    </row>
    <row r="22" spans="1:22" ht="18.75" thickBot="1" x14ac:dyDescent="0.25">
      <c r="A22" s="30"/>
      <c r="B22" s="30"/>
      <c r="C22" s="50" t="s">
        <v>7</v>
      </c>
      <c r="D22" s="16">
        <f>SUM(D18:D21)</f>
        <v>33967.85</v>
      </c>
      <c r="E22" s="16">
        <f t="shared" ref="E22:O22" si="2">SUM(E18:E21)</f>
        <v>0</v>
      </c>
      <c r="F22" s="16">
        <f t="shared" si="2"/>
        <v>0</v>
      </c>
      <c r="G22" s="16">
        <f t="shared" si="2"/>
        <v>19070.91</v>
      </c>
      <c r="H22" s="16">
        <f t="shared" si="2"/>
        <v>14896.94</v>
      </c>
      <c r="I22" s="16">
        <f t="shared" si="2"/>
        <v>0</v>
      </c>
      <c r="J22" s="16">
        <f t="shared" si="2"/>
        <v>0</v>
      </c>
      <c r="K22" s="16"/>
      <c r="L22" s="16">
        <f t="shared" si="2"/>
        <v>0</v>
      </c>
      <c r="M22" s="16">
        <f t="shared" si="2"/>
        <v>0</v>
      </c>
      <c r="N22" s="16">
        <f t="shared" si="2"/>
        <v>0</v>
      </c>
      <c r="O22" s="16">
        <f t="shared" si="2"/>
        <v>0</v>
      </c>
      <c r="P22" s="16">
        <v>0</v>
      </c>
      <c r="Q22" s="16">
        <f>SUM(Q18:Q21)</f>
        <v>33967.85</v>
      </c>
    </row>
    <row r="23" spans="1:22" ht="18.75" thickTop="1" x14ac:dyDescent="0.2">
      <c r="A23" s="67" t="s">
        <v>9</v>
      </c>
      <c r="B23" s="68"/>
      <c r="C23" s="51"/>
      <c r="D23" s="22"/>
      <c r="E23" s="22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2"/>
    </row>
    <row r="24" spans="1:22" s="4" customFormat="1" ht="15" x14ac:dyDescent="0.2">
      <c r="A24" s="30" t="s">
        <v>22</v>
      </c>
      <c r="B24" s="30">
        <v>4011</v>
      </c>
      <c r="C24" s="47" t="s">
        <v>16</v>
      </c>
      <c r="D24" s="12">
        <v>14000</v>
      </c>
      <c r="E24" s="12"/>
      <c r="F24" s="12"/>
      <c r="G24" s="12">
        <f>+D24-H24</f>
        <v>6978.63</v>
      </c>
      <c r="H24" s="12">
        <v>7021.37</v>
      </c>
      <c r="I24" s="12"/>
      <c r="J24" s="12"/>
      <c r="K24" s="12"/>
      <c r="L24" s="12"/>
      <c r="M24" s="12"/>
      <c r="N24" s="12"/>
      <c r="O24" s="12"/>
      <c r="P24" s="12"/>
      <c r="Q24" s="18">
        <f t="shared" ref="Q24:Q40" si="3">SUM(E24:P24)</f>
        <v>14000</v>
      </c>
    </row>
    <row r="25" spans="1:22" s="27" customFormat="1" ht="31.5" x14ac:dyDescent="0.2">
      <c r="A25" s="60" t="s">
        <v>23</v>
      </c>
      <c r="B25" s="60">
        <v>3680</v>
      </c>
      <c r="C25" s="61" t="s">
        <v>12</v>
      </c>
      <c r="D25" s="66">
        <f>83185.81-44708.67</f>
        <v>38477.14</v>
      </c>
      <c r="E25" s="6"/>
      <c r="F25" s="6"/>
      <c r="G25" s="54"/>
      <c r="H25" s="6">
        <f>6095.72-0.06</f>
        <v>6095.66</v>
      </c>
      <c r="I25" s="6"/>
      <c r="J25" s="6">
        <v>40000</v>
      </c>
      <c r="K25" s="6"/>
      <c r="L25" s="6"/>
      <c r="M25" s="6"/>
      <c r="N25" s="6"/>
      <c r="O25" s="6"/>
      <c r="P25" s="6"/>
      <c r="Q25" s="32">
        <f t="shared" si="3"/>
        <v>46095.66</v>
      </c>
    </row>
    <row r="26" spans="1:22" s="26" customFormat="1" ht="25.5" x14ac:dyDescent="0.2">
      <c r="A26" s="29" t="s">
        <v>23</v>
      </c>
      <c r="B26" s="29">
        <v>3683</v>
      </c>
      <c r="C26" s="52" t="s">
        <v>54</v>
      </c>
      <c r="D26" s="12">
        <v>53876.49</v>
      </c>
      <c r="E26" s="12"/>
      <c r="F26" s="12">
        <v>11656.49</v>
      </c>
      <c r="G26" s="12">
        <f>+D26-F26-H26-O26-P26</f>
        <v>8380.8599999999969</v>
      </c>
      <c r="H26" s="12">
        <v>16269.44</v>
      </c>
      <c r="I26" s="12"/>
      <c r="J26" s="12"/>
      <c r="K26" s="12"/>
      <c r="L26" s="12"/>
      <c r="M26" s="12"/>
      <c r="N26" s="12"/>
      <c r="O26" s="12">
        <v>11989</v>
      </c>
      <c r="P26" s="12">
        <f>1125+4455.7</f>
        <v>5580.7</v>
      </c>
      <c r="Q26" s="18">
        <f t="shared" si="3"/>
        <v>53876.49</v>
      </c>
    </row>
    <row r="27" spans="1:22" s="26" customFormat="1" ht="25.5" x14ac:dyDescent="0.2">
      <c r="A27" s="29" t="s">
        <v>23</v>
      </c>
      <c r="B27" s="29">
        <v>4037</v>
      </c>
      <c r="C27" s="52" t="s">
        <v>55</v>
      </c>
      <c r="D27" s="12">
        <v>1054384.95</v>
      </c>
      <c r="E27" s="12"/>
      <c r="F27" s="12"/>
      <c r="G27" s="12">
        <f>+D27-H27-N27</f>
        <v>34700.689999999915</v>
      </c>
      <c r="H27" s="12">
        <v>846076.18</v>
      </c>
      <c r="I27" s="12"/>
      <c r="J27" s="12"/>
      <c r="K27" s="12"/>
      <c r="L27" s="12"/>
      <c r="M27" s="12"/>
      <c r="N27" s="12">
        <v>173608.08</v>
      </c>
      <c r="O27" s="12"/>
      <c r="P27" s="12"/>
      <c r="Q27" s="18">
        <f t="shared" si="3"/>
        <v>1054384.95</v>
      </c>
    </row>
    <row r="28" spans="1:22" s="26" customFormat="1" ht="25.5" x14ac:dyDescent="0.2">
      <c r="A28" s="29" t="s">
        <v>28</v>
      </c>
      <c r="B28" s="29">
        <v>4094</v>
      </c>
      <c r="C28" s="52" t="s">
        <v>56</v>
      </c>
      <c r="D28" s="12">
        <v>2577.86</v>
      </c>
      <c r="E28" s="12"/>
      <c r="F28" s="12">
        <v>2577.86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8">
        <f t="shared" si="3"/>
        <v>2577.86</v>
      </c>
    </row>
    <row r="29" spans="1:22" s="8" customFormat="1" ht="15" x14ac:dyDescent="0.2">
      <c r="A29" s="29" t="s">
        <v>25</v>
      </c>
      <c r="B29" s="29">
        <v>4104</v>
      </c>
      <c r="C29" s="44" t="s">
        <v>29</v>
      </c>
      <c r="D29" s="12">
        <f>214972.46+178935.94</f>
        <v>393908.4</v>
      </c>
      <c r="E29" s="12"/>
      <c r="F29" s="12"/>
      <c r="G29" s="12">
        <f>111387.81</f>
        <v>111387.81</v>
      </c>
      <c r="H29" s="12"/>
      <c r="I29" s="12">
        <v>103584.65</v>
      </c>
      <c r="J29" s="12"/>
      <c r="K29" s="12"/>
      <c r="L29" s="12"/>
      <c r="M29" s="12">
        <v>178935.94</v>
      </c>
      <c r="N29" s="12"/>
      <c r="O29" s="12"/>
      <c r="P29" s="12"/>
      <c r="Q29" s="18">
        <f t="shared" si="3"/>
        <v>393908.4</v>
      </c>
    </row>
    <row r="30" spans="1:22" s="8" customFormat="1" ht="30" x14ac:dyDescent="0.2">
      <c r="A30" s="29" t="s">
        <v>61</v>
      </c>
      <c r="B30" s="29">
        <v>4099</v>
      </c>
      <c r="C30" s="44" t="s">
        <v>51</v>
      </c>
      <c r="D30" s="12">
        <v>1525</v>
      </c>
      <c r="E30" s="12"/>
      <c r="F30" s="12">
        <v>480.6</v>
      </c>
      <c r="G30" s="41"/>
      <c r="H30" s="12">
        <f>+D30-F30</f>
        <v>1044.4000000000001</v>
      </c>
      <c r="I30" s="12"/>
      <c r="J30" s="12"/>
      <c r="K30" s="12"/>
      <c r="L30" s="12"/>
      <c r="M30" s="12"/>
      <c r="N30" s="12"/>
      <c r="O30" s="12"/>
      <c r="P30" s="12"/>
      <c r="Q30" s="18">
        <f t="shared" si="3"/>
        <v>1525</v>
      </c>
    </row>
    <row r="31" spans="1:22" s="62" customFormat="1" ht="31.5" x14ac:dyDescent="0.2">
      <c r="A31" s="60" t="s">
        <v>61</v>
      </c>
      <c r="B31" s="60">
        <v>4052</v>
      </c>
      <c r="C31" s="61" t="s">
        <v>52</v>
      </c>
      <c r="D31" s="6">
        <f>18897.34-18897.34</f>
        <v>0</v>
      </c>
      <c r="E31" s="6"/>
      <c r="F31" s="6"/>
      <c r="G31" s="54"/>
      <c r="H31" s="6">
        <v>0</v>
      </c>
      <c r="I31" s="6">
        <v>0</v>
      </c>
      <c r="J31" s="6"/>
      <c r="K31" s="6"/>
      <c r="L31" s="6"/>
      <c r="M31" s="6"/>
      <c r="N31" s="6"/>
      <c r="O31" s="6"/>
      <c r="P31" s="6"/>
      <c r="Q31" s="32">
        <f t="shared" si="3"/>
        <v>0</v>
      </c>
    </row>
    <row r="32" spans="1:22" s="62" customFormat="1" ht="54.75" customHeight="1" x14ac:dyDescent="0.2">
      <c r="A32" s="59" t="s">
        <v>28</v>
      </c>
      <c r="B32" s="59">
        <v>4027</v>
      </c>
      <c r="C32" s="58" t="s">
        <v>26</v>
      </c>
      <c r="D32" s="6">
        <f>3806.4+600+500+(1586000/4)-396500</f>
        <v>4906.4000000000233</v>
      </c>
      <c r="E32" s="6"/>
      <c r="F32" s="6"/>
      <c r="G32" s="6">
        <f>+D32-L32</f>
        <v>2450.4000000000233</v>
      </c>
      <c r="H32" s="6"/>
      <c r="I32" s="6"/>
      <c r="J32" s="6"/>
      <c r="K32" s="6"/>
      <c r="L32" s="6">
        <f>2110+62500+346-62500</f>
        <v>2456</v>
      </c>
      <c r="M32" s="6"/>
      <c r="N32" s="6"/>
      <c r="O32" s="6"/>
      <c r="P32" s="6"/>
      <c r="Q32" s="32">
        <f t="shared" si="3"/>
        <v>4906.4000000000233</v>
      </c>
      <c r="R32" s="64"/>
      <c r="S32" s="65"/>
    </row>
    <row r="33" spans="1:18" s="8" customFormat="1" ht="54.75" customHeight="1" x14ac:dyDescent="0.2">
      <c r="A33" s="30" t="s">
        <v>21</v>
      </c>
      <c r="B33" s="30">
        <v>4053</v>
      </c>
      <c r="C33" s="47" t="s">
        <v>32</v>
      </c>
      <c r="D33" s="12">
        <v>800</v>
      </c>
      <c r="E33" s="12"/>
      <c r="F33" s="12"/>
      <c r="G33" s="12"/>
      <c r="H33" s="12"/>
      <c r="I33" s="12"/>
      <c r="J33" s="12"/>
      <c r="K33" s="12"/>
      <c r="L33" s="12"/>
      <c r="M33" s="12">
        <v>800</v>
      </c>
      <c r="N33" s="12"/>
      <c r="O33" s="12"/>
      <c r="P33" s="12"/>
      <c r="Q33" s="18">
        <f t="shared" si="3"/>
        <v>800</v>
      </c>
    </row>
    <row r="34" spans="1:18" s="62" customFormat="1" ht="54.75" customHeight="1" x14ac:dyDescent="0.2">
      <c r="A34" s="57" t="s">
        <v>31</v>
      </c>
      <c r="B34" s="57">
        <v>4201</v>
      </c>
      <c r="C34" s="63" t="s">
        <v>30</v>
      </c>
      <c r="D34" s="6">
        <f>14374.09+17433.02-17433.02</f>
        <v>14374.09</v>
      </c>
      <c r="E34" s="6"/>
      <c r="F34" s="6"/>
      <c r="G34" s="6">
        <f>+D34-H34</f>
        <v>1332.0300000000007</v>
      </c>
      <c r="H34" s="6">
        <v>13042.06</v>
      </c>
      <c r="I34" s="6"/>
      <c r="J34" s="6"/>
      <c r="K34" s="6"/>
      <c r="L34" s="6"/>
      <c r="M34" s="6"/>
      <c r="N34" s="6"/>
      <c r="O34" s="6"/>
      <c r="P34" s="6"/>
      <c r="Q34" s="32">
        <f t="shared" si="3"/>
        <v>14374.09</v>
      </c>
    </row>
    <row r="35" spans="1:18" s="62" customFormat="1" ht="54.75" customHeight="1" x14ac:dyDescent="0.2">
      <c r="A35" s="57" t="s">
        <v>28</v>
      </c>
      <c r="B35" s="57">
        <v>4202</v>
      </c>
      <c r="C35" s="58" t="s">
        <v>34</v>
      </c>
      <c r="D35" s="6">
        <f>265801.54-255776.94+30</f>
        <v>10054.599999999977</v>
      </c>
      <c r="E35" s="6"/>
      <c r="F35" s="6"/>
      <c r="G35" s="6">
        <v>10054.6</v>
      </c>
      <c r="H35" s="6"/>
      <c r="I35" s="6"/>
      <c r="J35" s="6"/>
      <c r="K35" s="6"/>
      <c r="L35" s="6"/>
      <c r="M35" s="6"/>
      <c r="N35" s="6"/>
      <c r="O35" s="6"/>
      <c r="P35" s="6"/>
      <c r="Q35" s="32">
        <f t="shared" si="3"/>
        <v>10054.6</v>
      </c>
      <c r="R35" s="64"/>
    </row>
    <row r="36" spans="1:18" s="62" customFormat="1" ht="54.75" customHeight="1" x14ac:dyDescent="0.2">
      <c r="A36" s="57" t="s">
        <v>23</v>
      </c>
      <c r="B36" s="57">
        <v>4100</v>
      </c>
      <c r="C36" s="63" t="s">
        <v>42</v>
      </c>
      <c r="D36" s="36">
        <f>50000-45796.88</f>
        <v>4203.1200000000026</v>
      </c>
      <c r="E36" s="36"/>
      <c r="F36" s="36"/>
      <c r="G36" s="36"/>
      <c r="H36" s="36"/>
      <c r="I36" s="36"/>
      <c r="J36" s="36"/>
      <c r="K36" s="36">
        <v>4203.12</v>
      </c>
      <c r="L36" s="36"/>
      <c r="M36" s="6"/>
      <c r="N36" s="6"/>
      <c r="O36" s="6"/>
      <c r="P36" s="6"/>
      <c r="Q36" s="32">
        <f t="shared" si="3"/>
        <v>4203.12</v>
      </c>
    </row>
    <row r="37" spans="1:18" s="8" customFormat="1" ht="54.75" customHeight="1" x14ac:dyDescent="0.2">
      <c r="A37" s="31" t="s">
        <v>38</v>
      </c>
      <c r="B37" s="31">
        <v>4062</v>
      </c>
      <c r="C37" s="56" t="s">
        <v>43</v>
      </c>
      <c r="D37" s="13">
        <v>1171.2</v>
      </c>
      <c r="E37" s="13"/>
      <c r="F37" s="13"/>
      <c r="G37" s="13">
        <v>1171.2</v>
      </c>
      <c r="H37" s="13"/>
      <c r="I37" s="13"/>
      <c r="J37" s="13"/>
      <c r="K37" s="13"/>
      <c r="L37" s="13"/>
      <c r="M37" s="12"/>
      <c r="N37" s="12"/>
      <c r="O37" s="12"/>
      <c r="P37" s="12"/>
      <c r="Q37" s="18">
        <f t="shared" si="3"/>
        <v>1171.2</v>
      </c>
      <c r="R37" s="26"/>
    </row>
    <row r="38" spans="1:18" s="8" customFormat="1" ht="54.75" customHeight="1" x14ac:dyDescent="0.2">
      <c r="A38" s="31" t="s">
        <v>21</v>
      </c>
      <c r="B38" s="31">
        <v>4103</v>
      </c>
      <c r="C38" s="47" t="s">
        <v>45</v>
      </c>
      <c r="D38" s="13">
        <v>17808.05</v>
      </c>
      <c r="E38" s="13"/>
      <c r="F38" s="13">
        <v>11989</v>
      </c>
      <c r="G38" s="13">
        <f>17808.05-11989</f>
        <v>5819.0499999999993</v>
      </c>
      <c r="H38" s="13"/>
      <c r="I38" s="13"/>
      <c r="J38" s="13"/>
      <c r="K38" s="13"/>
      <c r="L38" s="13"/>
      <c r="M38" s="12"/>
      <c r="N38" s="12"/>
      <c r="O38" s="12"/>
      <c r="P38" s="12"/>
      <c r="Q38" s="18">
        <f t="shared" si="3"/>
        <v>17808.05</v>
      </c>
    </row>
    <row r="39" spans="1:18" s="8" customFormat="1" ht="54.75" customHeight="1" x14ac:dyDescent="0.2">
      <c r="A39" s="31" t="s">
        <v>62</v>
      </c>
      <c r="B39" s="31">
        <v>3497</v>
      </c>
      <c r="C39" s="56" t="s">
        <v>47</v>
      </c>
      <c r="D39" s="13">
        <v>1704.34</v>
      </c>
      <c r="E39" s="13"/>
      <c r="F39" s="13">
        <v>1704.34</v>
      </c>
      <c r="G39" s="13"/>
      <c r="H39" s="13"/>
      <c r="I39" s="13"/>
      <c r="J39" s="13"/>
      <c r="K39" s="13"/>
      <c r="L39" s="13"/>
      <c r="M39" s="12"/>
      <c r="N39" s="12"/>
      <c r="O39" s="12"/>
      <c r="P39" s="12"/>
      <c r="Q39" s="18">
        <f t="shared" si="3"/>
        <v>1704.34</v>
      </c>
      <c r="R39" s="26"/>
    </row>
    <row r="40" spans="1:18" s="8" customFormat="1" ht="54.75" customHeight="1" x14ac:dyDescent="0.2">
      <c r="A40" s="31" t="s">
        <v>77</v>
      </c>
      <c r="B40" s="31">
        <v>3685</v>
      </c>
      <c r="C40" s="56" t="s">
        <v>76</v>
      </c>
      <c r="D40" s="13">
        <v>3433.08</v>
      </c>
      <c r="E40" s="13"/>
      <c r="F40" s="13">
        <f>+D40-G40</f>
        <v>219.59999999999991</v>
      </c>
      <c r="G40" s="13">
        <v>3213.48</v>
      </c>
      <c r="H40" s="13"/>
      <c r="I40" s="13"/>
      <c r="J40" s="13"/>
      <c r="K40" s="13"/>
      <c r="L40" s="13"/>
      <c r="M40" s="12"/>
      <c r="N40" s="12"/>
      <c r="O40" s="12"/>
      <c r="P40" s="12"/>
      <c r="Q40" s="18">
        <f t="shared" si="3"/>
        <v>3433.08</v>
      </c>
      <c r="R40" s="26"/>
    </row>
    <row r="41" spans="1:18" s="8" customFormat="1" ht="54.75" customHeight="1" x14ac:dyDescent="0.2">
      <c r="A41" s="31" t="s">
        <v>62</v>
      </c>
      <c r="B41" s="31">
        <v>4007</v>
      </c>
      <c r="C41" s="47" t="s">
        <v>48</v>
      </c>
      <c r="D41" s="13">
        <v>435.6</v>
      </c>
      <c r="E41" s="13"/>
      <c r="F41" s="13">
        <v>435.6</v>
      </c>
      <c r="G41" s="13"/>
      <c r="H41" s="13"/>
      <c r="I41" s="13"/>
      <c r="J41" s="13"/>
      <c r="K41" s="13"/>
      <c r="L41" s="13"/>
      <c r="M41" s="12"/>
      <c r="N41" s="12"/>
      <c r="O41" s="12"/>
      <c r="P41" s="12"/>
      <c r="Q41" s="18">
        <f>SUM(E41:P41)</f>
        <v>435.6</v>
      </c>
    </row>
    <row r="42" spans="1:18" s="8" customFormat="1" ht="54.75" customHeight="1" x14ac:dyDescent="0.2">
      <c r="A42" s="31" t="s">
        <v>21</v>
      </c>
      <c r="B42" s="31">
        <v>3230</v>
      </c>
      <c r="C42" s="47" t="s">
        <v>50</v>
      </c>
      <c r="D42" s="13">
        <v>16972.91</v>
      </c>
      <c r="E42" s="13"/>
      <c r="F42" s="13"/>
      <c r="G42" s="13">
        <v>16972.91</v>
      </c>
      <c r="H42" s="13"/>
      <c r="I42" s="13"/>
      <c r="J42" s="13"/>
      <c r="K42" s="13"/>
      <c r="L42" s="13"/>
      <c r="M42" s="12"/>
      <c r="N42" s="12"/>
      <c r="O42" s="12"/>
      <c r="P42" s="12"/>
      <c r="Q42" s="18">
        <f>SUM(E42:P42)</f>
        <v>16972.91</v>
      </c>
      <c r="R42" s="26"/>
    </row>
    <row r="43" spans="1:18" s="8" customFormat="1" ht="54.75" customHeight="1" x14ac:dyDescent="0.2">
      <c r="A43" s="31" t="s">
        <v>71</v>
      </c>
      <c r="B43" s="31">
        <v>4060</v>
      </c>
      <c r="C43" s="56" t="s">
        <v>66</v>
      </c>
      <c r="D43" s="13">
        <v>3856.42</v>
      </c>
      <c r="E43" s="13"/>
      <c r="F43" s="13"/>
      <c r="G43" s="13">
        <v>3856.42</v>
      </c>
      <c r="H43" s="13"/>
      <c r="I43" s="13"/>
      <c r="J43" s="13"/>
      <c r="K43" s="13"/>
      <c r="L43" s="13"/>
      <c r="M43" s="12"/>
      <c r="N43" s="12"/>
      <c r="O43" s="12"/>
      <c r="P43" s="12"/>
      <c r="Q43" s="18">
        <f>SUM(E43:P43)</f>
        <v>3856.42</v>
      </c>
      <c r="R43" s="26"/>
    </row>
    <row r="44" spans="1:18" s="8" customFormat="1" ht="54.75" customHeight="1" x14ac:dyDescent="0.2">
      <c r="A44" s="30" t="s">
        <v>73</v>
      </c>
      <c r="B44" s="31">
        <v>4300</v>
      </c>
      <c r="C44" s="47" t="s">
        <v>72</v>
      </c>
      <c r="D44" s="13">
        <v>3720.77</v>
      </c>
      <c r="E44" s="13"/>
      <c r="F44" s="13"/>
      <c r="G44" s="13">
        <v>3720.77</v>
      </c>
      <c r="H44" s="13"/>
      <c r="I44" s="13"/>
      <c r="J44" s="13"/>
      <c r="K44" s="13"/>
      <c r="L44" s="13"/>
      <c r="M44" s="12"/>
      <c r="N44" s="12"/>
      <c r="O44" s="12"/>
      <c r="P44" s="12"/>
      <c r="Q44" s="18">
        <f>SUM(E44:P44)</f>
        <v>3720.77</v>
      </c>
    </row>
    <row r="45" spans="1:18" s="8" customFormat="1" ht="54.75" customHeight="1" x14ac:dyDescent="0.2">
      <c r="A45" s="31" t="s">
        <v>70</v>
      </c>
      <c r="B45" s="31">
        <v>4038</v>
      </c>
      <c r="C45" s="56" t="s">
        <v>68</v>
      </c>
      <c r="D45" s="13">
        <v>1000</v>
      </c>
      <c r="E45" s="13"/>
      <c r="F45" s="13"/>
      <c r="G45" s="13">
        <v>1000</v>
      </c>
      <c r="H45" s="13"/>
      <c r="I45" s="13"/>
      <c r="J45" s="13"/>
      <c r="K45" s="13"/>
      <c r="L45" s="13"/>
      <c r="M45" s="12"/>
      <c r="N45" s="12"/>
      <c r="O45" s="12"/>
      <c r="P45" s="12"/>
      <c r="Q45" s="18">
        <f>SUM(E45:P45)</f>
        <v>1000</v>
      </c>
      <c r="R45" s="26"/>
    </row>
    <row r="46" spans="1:18" ht="18.75" thickBot="1" x14ac:dyDescent="0.25">
      <c r="A46" s="30"/>
      <c r="B46" s="30"/>
      <c r="C46" s="53" t="s">
        <v>10</v>
      </c>
      <c r="D46" s="16">
        <f t="shared" ref="D46:Q46" si="4">SUM(D24:D45)</f>
        <v>1643190.4200000004</v>
      </c>
      <c r="E46" s="16">
        <f t="shared" si="4"/>
        <v>0</v>
      </c>
      <c r="F46" s="16">
        <f t="shared" si="4"/>
        <v>29063.489999999998</v>
      </c>
      <c r="G46" s="16">
        <f t="shared" si="4"/>
        <v>211038.84999999995</v>
      </c>
      <c r="H46" s="16">
        <f t="shared" si="4"/>
        <v>889549.1100000001</v>
      </c>
      <c r="I46" s="16">
        <f t="shared" si="4"/>
        <v>103584.65</v>
      </c>
      <c r="J46" s="16">
        <f t="shared" si="4"/>
        <v>40000</v>
      </c>
      <c r="K46" s="16">
        <f t="shared" si="4"/>
        <v>4203.12</v>
      </c>
      <c r="L46" s="16">
        <f t="shared" si="4"/>
        <v>2456</v>
      </c>
      <c r="M46" s="16">
        <f t="shared" si="4"/>
        <v>179735.94</v>
      </c>
      <c r="N46" s="16">
        <f t="shared" si="4"/>
        <v>173608.08</v>
      </c>
      <c r="O46" s="16">
        <f t="shared" si="4"/>
        <v>11989</v>
      </c>
      <c r="P46" s="16">
        <f t="shared" si="4"/>
        <v>5580.7</v>
      </c>
      <c r="Q46" s="19">
        <f t="shared" si="4"/>
        <v>1650808.9400000002</v>
      </c>
    </row>
    <row r="47" spans="1:18" s="7" customFormat="1" ht="17.25" thickTop="1" thickBot="1" x14ac:dyDescent="0.25">
      <c r="A47" s="32"/>
      <c r="B47" s="32"/>
      <c r="C47" s="54" t="s">
        <v>8</v>
      </c>
      <c r="D47" s="19">
        <f>+D46+D22+D16+D13</f>
        <v>1729953.7900000005</v>
      </c>
      <c r="E47" s="19">
        <f t="shared" ref="E47:P47" si="5">+E13+E16+E22+E46</f>
        <v>46920</v>
      </c>
      <c r="F47" s="19">
        <f t="shared" si="5"/>
        <v>33729.009999999995</v>
      </c>
      <c r="G47" s="19">
        <f t="shared" si="5"/>
        <v>231319.75999999995</v>
      </c>
      <c r="H47" s="19">
        <f t="shared" si="5"/>
        <v>904446.05</v>
      </c>
      <c r="I47" s="19">
        <f t="shared" si="5"/>
        <v>103584.65</v>
      </c>
      <c r="J47" s="19">
        <f t="shared" si="5"/>
        <v>40000</v>
      </c>
      <c r="K47" s="19">
        <f t="shared" si="5"/>
        <v>4203.12</v>
      </c>
      <c r="L47" s="19">
        <f t="shared" si="5"/>
        <v>2456</v>
      </c>
      <c r="M47" s="19">
        <f t="shared" si="5"/>
        <v>179735.94</v>
      </c>
      <c r="N47" s="19">
        <f t="shared" si="5"/>
        <v>173608.08</v>
      </c>
      <c r="O47" s="19">
        <f t="shared" si="5"/>
        <v>11989</v>
      </c>
      <c r="P47" s="19">
        <f t="shared" si="5"/>
        <v>5580.7</v>
      </c>
      <c r="Q47" s="19">
        <f>SUM(E47:P47)</f>
        <v>1737572.31</v>
      </c>
    </row>
    <row r="48" spans="1:18" ht="13.5" thickTop="1" x14ac:dyDescent="0.2"/>
    <row r="49" spans="4:12" x14ac:dyDescent="0.2">
      <c r="D49" s="25"/>
      <c r="E49" s="71"/>
      <c r="F49" s="72"/>
      <c r="G49" s="73"/>
      <c r="H49" s="73"/>
      <c r="I49" s="73"/>
      <c r="J49" s="72"/>
      <c r="K49" s="72"/>
      <c r="L49" s="72"/>
    </row>
    <row r="50" spans="4:12" x14ac:dyDescent="0.2">
      <c r="E50" s="72"/>
      <c r="F50" s="72"/>
      <c r="G50" s="74"/>
      <c r="H50" s="73"/>
      <c r="I50" s="73"/>
      <c r="J50" s="74"/>
      <c r="K50" s="72"/>
      <c r="L50" s="72"/>
    </row>
    <row r="51" spans="4:12" x14ac:dyDescent="0.2">
      <c r="E51" s="72"/>
      <c r="F51" s="72"/>
      <c r="G51" s="72"/>
      <c r="H51" s="73"/>
      <c r="I51" s="72"/>
      <c r="J51" s="72"/>
      <c r="K51" s="72"/>
      <c r="L51" s="72"/>
    </row>
    <row r="52" spans="4:12" x14ac:dyDescent="0.2">
      <c r="H52" s="25"/>
    </row>
  </sheetData>
  <mergeCells count="6">
    <mergeCell ref="A23:B23"/>
    <mergeCell ref="A1:S1"/>
    <mergeCell ref="A17:B17"/>
    <mergeCell ref="A8:B8"/>
    <mergeCell ref="A3:S5"/>
    <mergeCell ref="A14:B14"/>
  </mergeCells>
  <phoneticPr fontId="0" type="noConversion"/>
  <printOptions horizontalCentered="1"/>
  <pageMargins left="0.39370078740157483" right="0.19685039370078741" top="0.39370078740157483" bottom="0.39370078740157483" header="0.51181102362204722" footer="0.51181102362204722"/>
  <pageSetup paperSize="9" scale="53" orientation="landscape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Breguzzo</dc:creator>
  <cp:lastModifiedBy>Katia Pouli</cp:lastModifiedBy>
  <cp:lastPrinted>2020-04-03T07:34:39Z</cp:lastPrinted>
  <dcterms:created xsi:type="dcterms:W3CDTF">1998-02-23T17:34:16Z</dcterms:created>
  <dcterms:modified xsi:type="dcterms:W3CDTF">2020-06-18T07:42:47Z</dcterms:modified>
</cp:coreProperties>
</file>